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45" yWindow="435" windowWidth="20730" windowHeight="11760"/>
  </bookViews>
  <sheets>
    <sheet name="Foglio1" sheetId="1" r:id="rId1"/>
  </sheet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1"/>
  <c r="I71" l="1"/>
  <c r="H78"/>
  <c r="H20"/>
  <c r="H47"/>
  <c r="H77"/>
  <c r="H71"/>
  <c r="H39"/>
  <c r="E71"/>
  <c r="F53"/>
  <c r="F58"/>
  <c r="F71"/>
  <c r="D46"/>
  <c r="D39"/>
  <c r="D25"/>
  <c r="F77"/>
  <c r="F46"/>
  <c r="F47"/>
  <c r="F78"/>
  <c r="E77"/>
  <c r="E78"/>
  <c r="D47"/>
  <c r="D71"/>
  <c r="D77"/>
  <c r="D78"/>
  <c r="I77"/>
  <c r="I76"/>
  <c r="I46"/>
  <c r="I47"/>
  <c r="I78"/>
  <c r="I39"/>
  <c r="G19"/>
  <c r="G13"/>
  <c r="F27"/>
  <c r="F28"/>
  <c r="F30"/>
  <c r="F33"/>
  <c r="F36"/>
  <c r="F37"/>
  <c r="F34"/>
  <c r="F38"/>
  <c r="F67"/>
  <c r="F57"/>
  <c r="F56"/>
  <c r="F55"/>
  <c r="F54"/>
  <c r="F52"/>
  <c r="F51"/>
  <c r="F49"/>
  <c r="F69"/>
  <c r="E34"/>
  <c r="F12"/>
  <c r="F9"/>
  <c r="I13"/>
  <c r="D7"/>
  <c r="F11"/>
  <c r="F7"/>
  <c r="F68"/>
  <c r="I20"/>
  <c r="F74"/>
  <c r="G76"/>
  <c r="F61"/>
  <c r="F62"/>
  <c r="G71"/>
  <c r="F23"/>
  <c r="F31"/>
  <c r="G39"/>
  <c r="F17"/>
  <c r="F16"/>
  <c r="G20"/>
  <c r="G46"/>
  <c r="F24"/>
  <c r="F22"/>
  <c r="G25"/>
  <c r="G47"/>
  <c r="G77"/>
  <c r="G78"/>
  <c r="F59"/>
  <c r="F60"/>
  <c r="F63"/>
  <c r="F64"/>
  <c r="F65"/>
  <c r="F66"/>
  <c r="F76"/>
  <c r="E76"/>
  <c r="F32"/>
  <c r="F35"/>
  <c r="F39"/>
  <c r="F25"/>
  <c r="E39"/>
  <c r="E46"/>
  <c r="E25"/>
  <c r="E47"/>
  <c r="F10"/>
  <c r="F13"/>
  <c r="F15"/>
  <c r="F18"/>
  <c r="F19"/>
  <c r="F20"/>
  <c r="E19"/>
  <c r="E13"/>
  <c r="E7"/>
  <c r="E20"/>
  <c r="D13"/>
  <c r="D76"/>
  <c r="D19"/>
  <c r="D20"/>
</calcChain>
</file>

<file path=xl/sharedStrings.xml><?xml version="1.0" encoding="utf-8"?>
<sst xmlns="http://schemas.openxmlformats.org/spreadsheetml/2006/main" count="254" uniqueCount="175">
  <si>
    <t>Intervento</t>
  </si>
  <si>
    <t>1.1</t>
  </si>
  <si>
    <t>Ferrandina - Matera</t>
  </si>
  <si>
    <t>previsto</t>
  </si>
  <si>
    <t>disponibile</t>
  </si>
  <si>
    <t>FERROVIA (RFI): chiusura anello ferroviario Tirreno-Adriatico-Jonio (SA/PZ/Fe/MT/BA-TA)</t>
  </si>
  <si>
    <t>2.1</t>
  </si>
  <si>
    <t>2.2</t>
  </si>
  <si>
    <t>FERROVIA (FAL): completamento ammodernamenti nel breve periodo</t>
  </si>
  <si>
    <t>VIABILITA': aggiornamento degli schemi viari di grande comunicazione e di accesso alla città</t>
  </si>
  <si>
    <t>3.1</t>
  </si>
  <si>
    <t>3.2</t>
  </si>
  <si>
    <t>SS.n.7: completamento itinerario bradanico-salentino dal confine pugliese a Matera-La Vaglia</t>
  </si>
  <si>
    <t>3.3</t>
  </si>
  <si>
    <t>Murgia-Pollino: adeguamento raccordo SS.7 MT-Ferrandina (catg. B.1)</t>
  </si>
  <si>
    <t>3.4</t>
  </si>
  <si>
    <t>VIABILITA' di arroccamento urbano</t>
  </si>
  <si>
    <t>4.1</t>
  </si>
  <si>
    <t>4.2</t>
  </si>
  <si>
    <t>4.3</t>
  </si>
  <si>
    <t>Centro Intermodale, di scambio e logistico di Venusio</t>
  </si>
  <si>
    <t>5.1</t>
  </si>
  <si>
    <t>5.2</t>
  </si>
  <si>
    <t>5.3</t>
  </si>
  <si>
    <t>Sistema dei Parcheggi</t>
  </si>
  <si>
    <t>5.4</t>
  </si>
  <si>
    <t>5.5</t>
  </si>
  <si>
    <t>5.6</t>
  </si>
  <si>
    <t>Matera accessibile</t>
  </si>
  <si>
    <t>5.7</t>
  </si>
  <si>
    <t>Parco del Castello e Giardino Urbano Via Lanera (completamento)</t>
  </si>
  <si>
    <t>CENTRI DI FRUIZIONE CULTURALE E TURISMO</t>
  </si>
  <si>
    <t>7.1</t>
  </si>
  <si>
    <t>Sistema delle Cave (ODS)</t>
  </si>
  <si>
    <t>Riqualificazione Teatro Duni</t>
  </si>
  <si>
    <t>7.3</t>
  </si>
  <si>
    <t>7.5</t>
  </si>
  <si>
    <t>Palombaro e sistema delle acque</t>
  </si>
  <si>
    <t>7.6</t>
  </si>
  <si>
    <t>Basilicata Archeologica (Timmari)</t>
  </si>
  <si>
    <t>Riqualificazione ambiti periurbani: Via La Martella (fino al Borgo)-PAIP-SS.7 tra Cementificio e La Vaglia</t>
  </si>
  <si>
    <t>5.8</t>
  </si>
  <si>
    <t>RiqualificazIone Villa Comunale</t>
  </si>
  <si>
    <t>5.9</t>
  </si>
  <si>
    <t>5.10</t>
  </si>
  <si>
    <t>RINNOVAMENTO URBANO</t>
  </si>
  <si>
    <t>QUALITA' DELLA CITTA'</t>
  </si>
  <si>
    <t>TURISMO, CULTURA, INNOVAZIONE</t>
  </si>
  <si>
    <t xml:space="preserve">ATTREZZARE LA CERNIERA-MATERA TRA BASILICATA E PUGLIA </t>
  </si>
  <si>
    <t>7.2</t>
  </si>
  <si>
    <t>Adeguamento bretella raccordo SS.7 Matera sud</t>
  </si>
  <si>
    <t>Zona economica Speciale (ZES)</t>
  </si>
  <si>
    <t>7.4</t>
  </si>
  <si>
    <t>Open Design School</t>
  </si>
  <si>
    <t>Centro Arti Bianche</t>
  </si>
  <si>
    <t>intervento privato</t>
  </si>
  <si>
    <t>7.7</t>
  </si>
  <si>
    <t>I-DEA</t>
  </si>
  <si>
    <t>7.8</t>
  </si>
  <si>
    <t>Palazzo Malvezzi</t>
  </si>
  <si>
    <t>7.11</t>
  </si>
  <si>
    <t>7.9</t>
  </si>
  <si>
    <t>Rete dei Teatri</t>
  </si>
  <si>
    <t>7.10</t>
  </si>
  <si>
    <t>7.12</t>
  </si>
  <si>
    <t>Nuova Scuola Torraca</t>
  </si>
  <si>
    <t>5.11</t>
  </si>
  <si>
    <t>5.12</t>
  </si>
  <si>
    <t>Campus Universitario (completamento)</t>
  </si>
  <si>
    <t>Riqualificazione rete tratturi e masserie</t>
  </si>
  <si>
    <t>Totale cerniera</t>
  </si>
  <si>
    <t>Totale qualità della città</t>
  </si>
  <si>
    <t>6.1</t>
  </si>
  <si>
    <t>6.2</t>
  </si>
  <si>
    <t>6.3</t>
  </si>
  <si>
    <t>6.4</t>
  </si>
  <si>
    <t>Murgia-Pollino: tratta Gioa del C. - Matera</t>
  </si>
  <si>
    <t>Valorizzazione Colle Timmari</t>
  </si>
  <si>
    <t>Valorizzazione Oasi S. Giuliano e centro visita "balena"</t>
  </si>
  <si>
    <t>MATERA DIGITALE E INNOVAZIONE TECNOLOGICA</t>
  </si>
  <si>
    <t>8.1</t>
  </si>
  <si>
    <t>8.2</t>
  </si>
  <si>
    <t>Smart-city ed efficientamento energetico</t>
  </si>
  <si>
    <t>8.3</t>
  </si>
  <si>
    <t>Polo mediterraneo di alta formazione post-universitaria nell'ICT</t>
  </si>
  <si>
    <t>8.4</t>
  </si>
  <si>
    <t>Centro ricerca nuove tecnologie conservazione patrimonio culturale</t>
  </si>
  <si>
    <t>Totale turismo, cultura, innovazione</t>
  </si>
  <si>
    <t>Totale generale</t>
  </si>
  <si>
    <t>7.14</t>
  </si>
  <si>
    <t>MASTERPLAN MATERA/2019 - quadro interventi finanziabili</t>
  </si>
  <si>
    <t>da finanziare</t>
  </si>
  <si>
    <t>Bandito progetto di fattibilità tecnico-economica
Comprensivo raccordo tra SS.7-SS.99-SS.655-raccordo SS.7-ex.SS.380 e "by-pass di Matera"
cfr. CIPE 62/2011</t>
  </si>
  <si>
    <t>finanziato L. Bilancio 2017</t>
  </si>
  <si>
    <t>Incremento costi di esercizio trasporto su ferro</t>
  </si>
  <si>
    <t>dal 2018 al 2022</t>
  </si>
  <si>
    <t>Completamento Tangenziale Ovest (Via Timmari-Via Levi) ed attrezzamento quale strada panoramica a fruibilità ecologica</t>
  </si>
  <si>
    <t>2.3</t>
  </si>
  <si>
    <t>Terminal bus e parcheggio di Via Levi/Via Lanera (Campus)</t>
  </si>
  <si>
    <t>interventi strategici e urgenti</t>
  </si>
  <si>
    <t>x</t>
  </si>
  <si>
    <t>Incremento materiale rotabile</t>
  </si>
  <si>
    <t>Completamento tratta urbana Venusio-Piazza Matteotti-San Francesco</t>
  </si>
  <si>
    <t xml:space="preserve"> </t>
  </si>
  <si>
    <t>13,5 m€ tratta Matera Sud - Ospedale; 14 m€ tratta Ospedale-S. Francesco</t>
  </si>
  <si>
    <t>2.4</t>
  </si>
  <si>
    <t>Decoro Urbano: riqualificazione spazi pubblici e aree verdi</t>
  </si>
  <si>
    <t>Piano delle Periferie: quartieri Risanamento Sassi, Piccianello, itinerario del Carro, aree verdi</t>
  </si>
  <si>
    <t>ITI urbano Città di Matera, fondi PO FESR 14/20</t>
  </si>
  <si>
    <t>Nuova scuola area nord</t>
  </si>
  <si>
    <t>Riqualificazione Campo Sportivo</t>
  </si>
  <si>
    <t>Allestimento artistico delle stazioni della metropolitana</t>
  </si>
  <si>
    <t>Parco periurbano del Graminale-Serra Rifusa</t>
  </si>
  <si>
    <t>6.5</t>
  </si>
  <si>
    <t>Ultimo miglio (navette aeroporto)</t>
  </si>
  <si>
    <t>ACCESSIBILITÀ, ACCOGLIENZA E MOBILITÀ SOSTENIBILE</t>
  </si>
  <si>
    <t>Cava del Sole</t>
  </si>
  <si>
    <t>7.15</t>
  </si>
  <si>
    <t>7.16</t>
  </si>
  <si>
    <t>7.17</t>
  </si>
  <si>
    <t xml:space="preserve">Parco della Storia dell'Uomo - Città dello spazio / Parco delle stelle </t>
  </si>
  <si>
    <t>Parco della Storia dell'Uomo - Preistoria</t>
  </si>
  <si>
    <t>Luoghi del silenzio</t>
  </si>
  <si>
    <t>3,5 finanziate L. 208/2015; 1 finanziate FSC 2007/2013</t>
  </si>
  <si>
    <t>Parco della Storia dell'Uomo - Civiltà rupestre  (chiese rupestri urbane e nel parco)</t>
  </si>
  <si>
    <t>Recupero Chiesa Rupestre della Vaglia</t>
  </si>
  <si>
    <t>Totale 1</t>
  </si>
  <si>
    <t>Totale 2</t>
  </si>
  <si>
    <t>Totale 3</t>
  </si>
  <si>
    <t>Totale 4</t>
  </si>
  <si>
    <t>Totale 5</t>
  </si>
  <si>
    <t>Totale 6</t>
  </si>
  <si>
    <t>7.18</t>
  </si>
  <si>
    <t>7.19</t>
  </si>
  <si>
    <t>7.20</t>
  </si>
  <si>
    <t>7.21</t>
  </si>
  <si>
    <t>7.22</t>
  </si>
  <si>
    <t>Totale 7</t>
  </si>
  <si>
    <t>Totale 8</t>
  </si>
  <si>
    <t>Nuova Piazza della Visitazione (viabilità, parcheggi e sistemazioni esterne)</t>
  </si>
  <si>
    <t>Arte urbana ponte vico Commercio</t>
  </si>
  <si>
    <t>Programma culturale Fondazione Matera - Basilicata 2019</t>
  </si>
  <si>
    <t>1.2</t>
  </si>
  <si>
    <t>Matera-Bari</t>
  </si>
  <si>
    <t>Prevista connessione alla linea adriatica (Bari), con finanziamento da individuare tra fine 2017 e 2018. Previsti tre anni per la realizzazione</t>
  </si>
  <si>
    <t>Raddoppio selettivo tra Altamura e Matera</t>
  </si>
  <si>
    <t>Da finanzare, disponibili fondi PO FESR 2014-2020</t>
  </si>
  <si>
    <t>Riqualificazione raccordo SS.7 periurbano, quale tangenziale urbana N-S</t>
  </si>
  <si>
    <t>Progetto definitivo Provincia Matera</t>
  </si>
  <si>
    <t>Prevista riqualificazione viadotti e accessi</t>
  </si>
  <si>
    <t>Fondi disponibili Bando Periferie</t>
  </si>
  <si>
    <t>ITI urbano Città di Matera, fondi PO FESR 2014-2020
Realizzazione in due step, con interruzione nel 2019</t>
  </si>
  <si>
    <t>Progetto Periferie: finanziato per 11,12, di cui 1,15 per intervento 5.2</t>
  </si>
  <si>
    <t>Possibile finanza di progetto</t>
  </si>
  <si>
    <t>Fondazione Matera-Basilicata 2019</t>
  </si>
  <si>
    <t>Desk presso aeroporto e servizio navette Palese-Matera dal 2018 al 2022</t>
  </si>
  <si>
    <t>Fondi disponibili ex L. 208/2015 (teatro Guerrieri)</t>
  </si>
  <si>
    <t>già finanziati</t>
  </si>
  <si>
    <t>Realizzabile con project financing</t>
  </si>
  <si>
    <t>7.23</t>
  </si>
  <si>
    <t>Sede distaccata Accademia delle Belle Arti</t>
  </si>
  <si>
    <t>Intervento presso ex Felice Ventura</t>
  </si>
  <si>
    <t>Vari interventi di riqualificazione e sistema di gestione PP</t>
  </si>
  <si>
    <t>Realizzabili entro 2018</t>
  </si>
  <si>
    <t>Finanziamento (MEuro)</t>
  </si>
  <si>
    <t>Note</t>
  </si>
  <si>
    <t>Privato project financing</t>
  </si>
  <si>
    <t>Smart mobility</t>
  </si>
  <si>
    <t xml:space="preserve">Parco della Storia dell'Uomo - Civiltà contadina </t>
  </si>
  <si>
    <t>Fondazione:</t>
  </si>
  <si>
    <t>Eventi</t>
  </si>
  <si>
    <t>Promoz comunic</t>
  </si>
  <si>
    <t>Community center</t>
  </si>
  <si>
    <t>ODS</t>
  </si>
  <si>
    <t>Sede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</si>
</sst>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31" xfId="0" applyFont="1" applyBorder="1" applyAlignment="1">
      <alignment horizontal="right" vertical="center" wrapText="1"/>
    </xf>
    <xf numFmtId="0" fontId="1" fillId="2" borderId="31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31" xfId="0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wrapText="1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3" borderId="33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 wrapText="1"/>
    </xf>
    <xf numFmtId="0" fontId="2" fillId="5" borderId="4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wrapText="1"/>
    </xf>
    <xf numFmtId="0" fontId="0" fillId="0" borderId="42" xfId="0" applyBorder="1" applyAlignment="1">
      <alignment wrapText="1"/>
    </xf>
    <xf numFmtId="0" fontId="4" fillId="4" borderId="22" xfId="0" applyFont="1" applyFill="1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textRotation="90" wrapText="1"/>
    </xf>
    <xf numFmtId="0" fontId="1" fillId="5" borderId="24" xfId="0" applyFont="1" applyFill="1" applyBorder="1" applyAlignment="1">
      <alignment horizontal="center" vertical="center" textRotation="90" wrapText="1"/>
    </xf>
    <xf numFmtId="0" fontId="1" fillId="5" borderId="50" xfId="0" applyFont="1" applyFill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</cellXfs>
  <cellStyles count="8">
    <cellStyle name="Collegamento ipertestuale" xfId="1" builtinId="8" hidden="1"/>
    <cellStyle name="Collegamento ipertestuale" xfId="4" builtinId="8" hidden="1"/>
    <cellStyle name="Collegamento ipertestuale" xfId="6" builtinId="8" hidden="1"/>
    <cellStyle name="Collegamento ipertestuale visitato" xfId="2" builtinId="9" hidden="1"/>
    <cellStyle name="Collegamento ipertestuale visitato" xfId="5" builtinId="9" hidden="1"/>
    <cellStyle name="Collegamento ipertestuale visitato" xfId="7" builtinId="9" hidden="1"/>
    <cellStyle name="Excel Built-in Normal" xfId="3"/>
    <cellStyle name="Normale" xfId="0" builtinId="0"/>
  </cellStyles>
  <dxfs count="0"/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N80"/>
  <sheetViews>
    <sheetView tabSelected="1" zoomScale="125" workbookViewId="0">
      <pane xSplit="2" ySplit="3" topLeftCell="C70" activePane="bottomRight" state="frozen"/>
      <selection pane="topRight" activeCell="C1" sqref="C1"/>
      <selection pane="bottomLeft" activeCell="A4" sqref="A4"/>
      <selection pane="bottomRight" activeCell="D51" sqref="D51"/>
    </sheetView>
  </sheetViews>
  <sheetFormatPr defaultColWidth="8.85546875" defaultRowHeight="15"/>
  <cols>
    <col min="1" max="1" width="4" customWidth="1"/>
    <col min="2" max="2" width="4.28515625" customWidth="1"/>
    <col min="3" max="3" width="49.140625" customWidth="1"/>
    <col min="4" max="4" width="9.28515625" customWidth="1"/>
    <col min="5" max="5" width="9.140625" bestFit="1" customWidth="1"/>
    <col min="6" max="6" width="8.42578125" bestFit="1" customWidth="1"/>
    <col min="7" max="7" width="8.42578125" customWidth="1"/>
    <col min="8" max="8" width="9.140625" customWidth="1"/>
    <col min="9" max="9" width="8.85546875" customWidth="1"/>
    <col min="10" max="10" width="35.7109375" customWidth="1"/>
  </cols>
  <sheetData>
    <row r="1" spans="1:10" ht="21" customHeight="1" thickBot="1">
      <c r="A1" s="128" t="s">
        <v>90</v>
      </c>
      <c r="B1" s="129"/>
      <c r="C1" s="129"/>
      <c r="D1" s="129"/>
      <c r="E1" s="129"/>
      <c r="F1" s="130"/>
      <c r="G1" s="130"/>
      <c r="H1" s="131"/>
      <c r="I1" s="131"/>
      <c r="J1" s="132"/>
    </row>
    <row r="2" spans="1:10" ht="32.1" customHeight="1">
      <c r="A2" s="133"/>
      <c r="B2" s="134"/>
      <c r="C2" s="146" t="s">
        <v>0</v>
      </c>
      <c r="D2" s="148" t="s">
        <v>164</v>
      </c>
      <c r="E2" s="149"/>
      <c r="F2" s="150"/>
      <c r="G2" s="153" t="s">
        <v>99</v>
      </c>
      <c r="H2" s="155" t="s">
        <v>163</v>
      </c>
      <c r="I2" s="156"/>
      <c r="J2" s="160" t="s">
        <v>165</v>
      </c>
    </row>
    <row r="3" spans="1:10" ht="45.75" thickBot="1">
      <c r="A3" s="135"/>
      <c r="B3" s="136"/>
      <c r="C3" s="147"/>
      <c r="D3" s="114" t="s">
        <v>3</v>
      </c>
      <c r="E3" s="115" t="s">
        <v>4</v>
      </c>
      <c r="F3" s="27" t="s">
        <v>91</v>
      </c>
      <c r="G3" s="154"/>
      <c r="H3" s="26" t="s">
        <v>157</v>
      </c>
      <c r="I3" s="27" t="s">
        <v>91</v>
      </c>
      <c r="J3" s="161"/>
    </row>
    <row r="4" spans="1:10" ht="30">
      <c r="A4" s="143" t="s">
        <v>48</v>
      </c>
      <c r="B4" s="79">
        <v>1</v>
      </c>
      <c r="C4" s="80" t="s">
        <v>5</v>
      </c>
      <c r="D4" s="81"/>
      <c r="E4" s="11"/>
      <c r="F4" s="82"/>
      <c r="G4" s="12"/>
      <c r="H4" s="83"/>
      <c r="I4" s="82"/>
      <c r="J4" s="104"/>
    </row>
    <row r="5" spans="1:10">
      <c r="A5" s="144"/>
      <c r="B5" s="2" t="s">
        <v>1</v>
      </c>
      <c r="C5" s="29" t="s">
        <v>2</v>
      </c>
      <c r="D5" s="20">
        <v>210</v>
      </c>
      <c r="E5" s="1">
        <v>210</v>
      </c>
      <c r="F5" s="19">
        <v>0</v>
      </c>
      <c r="G5" s="35"/>
      <c r="H5" s="18"/>
      <c r="I5" s="19"/>
      <c r="J5" s="111" t="s">
        <v>93</v>
      </c>
    </row>
    <row r="6" spans="1:10" ht="36.75" thickBot="1">
      <c r="A6" s="144"/>
      <c r="B6" s="2" t="s">
        <v>142</v>
      </c>
      <c r="C6" s="42" t="s">
        <v>143</v>
      </c>
      <c r="D6" s="64">
        <v>280</v>
      </c>
      <c r="E6" s="65">
        <v>0</v>
      </c>
      <c r="F6" s="10">
        <v>280</v>
      </c>
      <c r="G6" s="66"/>
      <c r="H6" s="67"/>
      <c r="I6" s="10"/>
      <c r="J6" s="117" t="s">
        <v>144</v>
      </c>
    </row>
    <row r="7" spans="1:10" ht="15.75" thickBot="1">
      <c r="A7" s="144"/>
      <c r="B7" s="13"/>
      <c r="C7" s="51" t="s">
        <v>126</v>
      </c>
      <c r="D7" s="68">
        <f>SUM(D5:D6)</f>
        <v>490</v>
      </c>
      <c r="E7" s="69">
        <f>SUM(E5:E5)</f>
        <v>210</v>
      </c>
      <c r="F7" s="8">
        <f>F5+F6</f>
        <v>280</v>
      </c>
      <c r="G7" s="70"/>
      <c r="H7" s="71"/>
      <c r="I7" s="72"/>
      <c r="J7" s="118"/>
    </row>
    <row r="8" spans="1:10" ht="30">
      <c r="A8" s="144"/>
      <c r="B8" s="4">
        <v>2</v>
      </c>
      <c r="C8" s="28" t="s">
        <v>8</v>
      </c>
      <c r="D8" s="38"/>
      <c r="E8" s="3"/>
      <c r="F8" s="17"/>
      <c r="G8" s="34"/>
      <c r="H8" s="16"/>
      <c r="I8" s="17"/>
      <c r="J8" s="119"/>
    </row>
    <row r="9" spans="1:10" ht="24">
      <c r="A9" s="144"/>
      <c r="B9" s="2" t="s">
        <v>6</v>
      </c>
      <c r="C9" s="29" t="s">
        <v>145</v>
      </c>
      <c r="D9" s="20">
        <v>6.1</v>
      </c>
      <c r="E9" s="1">
        <v>0</v>
      </c>
      <c r="F9" s="19">
        <f>D9-E9</f>
        <v>6.1</v>
      </c>
      <c r="G9" s="35" t="s">
        <v>100</v>
      </c>
      <c r="H9" s="18"/>
      <c r="I9" s="19" t="s">
        <v>100</v>
      </c>
      <c r="J9" s="111" t="s">
        <v>146</v>
      </c>
    </row>
    <row r="10" spans="1:10" ht="30">
      <c r="A10" s="144"/>
      <c r="B10" s="2" t="s">
        <v>7</v>
      </c>
      <c r="C10" s="29" t="s">
        <v>102</v>
      </c>
      <c r="D10" s="20">
        <v>27.5</v>
      </c>
      <c r="E10" s="1">
        <v>0</v>
      </c>
      <c r="F10" s="19">
        <f t="shared" ref="F10:F12" si="0">D10-E10</f>
        <v>27.5</v>
      </c>
      <c r="G10" s="35"/>
      <c r="H10" s="18"/>
      <c r="I10" s="19"/>
      <c r="J10" s="111" t="s">
        <v>104</v>
      </c>
    </row>
    <row r="11" spans="1:10">
      <c r="A11" s="144"/>
      <c r="B11" s="2" t="s">
        <v>97</v>
      </c>
      <c r="C11" s="29" t="s">
        <v>101</v>
      </c>
      <c r="D11" s="20">
        <v>15</v>
      </c>
      <c r="E11" s="1">
        <v>0</v>
      </c>
      <c r="F11" s="19">
        <f t="shared" si="0"/>
        <v>15</v>
      </c>
      <c r="G11" s="35" t="s">
        <v>100</v>
      </c>
      <c r="H11" s="18"/>
      <c r="I11" s="19"/>
      <c r="J11" s="111" t="s">
        <v>103</v>
      </c>
    </row>
    <row r="12" spans="1:10" ht="15.75" thickBot="1">
      <c r="A12" s="144"/>
      <c r="B12" s="2" t="s">
        <v>105</v>
      </c>
      <c r="C12" s="42" t="s">
        <v>94</v>
      </c>
      <c r="D12" s="64">
        <v>5.5</v>
      </c>
      <c r="E12" s="65">
        <v>0</v>
      </c>
      <c r="F12" s="10">
        <f t="shared" si="0"/>
        <v>5.5</v>
      </c>
      <c r="G12" s="66" t="s">
        <v>100</v>
      </c>
      <c r="H12" s="67"/>
      <c r="I12" s="10" t="s">
        <v>100</v>
      </c>
      <c r="J12" s="107" t="s">
        <v>95</v>
      </c>
    </row>
    <row r="13" spans="1:10" ht="15.75" thickBot="1">
      <c r="A13" s="144"/>
      <c r="B13" s="13"/>
      <c r="C13" s="51" t="s">
        <v>127</v>
      </c>
      <c r="D13" s="68">
        <f>SUM(D9:D12)</f>
        <v>54.1</v>
      </c>
      <c r="E13" s="69">
        <f t="shared" ref="E13" si="1">SUM(E9:E12)</f>
        <v>0</v>
      </c>
      <c r="F13" s="8">
        <f>SUM(F9:F12)</f>
        <v>54.1</v>
      </c>
      <c r="G13" s="70">
        <f>F12+F11+F9</f>
        <v>26.6</v>
      </c>
      <c r="H13" s="71"/>
      <c r="I13" s="72">
        <f>F12+F9</f>
        <v>11.6</v>
      </c>
      <c r="J13" s="118"/>
    </row>
    <row r="14" spans="1:10" ht="30">
      <c r="A14" s="144"/>
      <c r="B14" s="4">
        <v>3</v>
      </c>
      <c r="C14" s="28" t="s">
        <v>9</v>
      </c>
      <c r="D14" s="38"/>
      <c r="E14" s="3"/>
      <c r="F14" s="17"/>
      <c r="G14" s="34"/>
      <c r="H14" s="16"/>
      <c r="I14" s="17"/>
      <c r="J14" s="119"/>
    </row>
    <row r="15" spans="1:10" ht="30">
      <c r="A15" s="144"/>
      <c r="B15" s="2" t="s">
        <v>10</v>
      </c>
      <c r="C15" s="29" t="s">
        <v>12</v>
      </c>
      <c r="D15" s="20">
        <v>60</v>
      </c>
      <c r="E15" s="1">
        <v>0</v>
      </c>
      <c r="F15" s="39">
        <f>D15-E15</f>
        <v>60</v>
      </c>
      <c r="G15" s="35" t="s">
        <v>100</v>
      </c>
      <c r="H15" s="18"/>
      <c r="I15" s="19"/>
      <c r="J15" s="111"/>
    </row>
    <row r="16" spans="1:10">
      <c r="A16" s="144"/>
      <c r="B16" s="2" t="s">
        <v>11</v>
      </c>
      <c r="C16" s="29" t="s">
        <v>76</v>
      </c>
      <c r="D16" s="20">
        <v>130</v>
      </c>
      <c r="E16" s="1">
        <v>0</v>
      </c>
      <c r="F16" s="39">
        <f t="shared" ref="F16:F18" si="2">D16-E16</f>
        <v>130</v>
      </c>
      <c r="G16" s="35" t="s">
        <v>100</v>
      </c>
      <c r="H16" s="20"/>
      <c r="I16" s="19"/>
      <c r="J16" s="151" t="s">
        <v>92</v>
      </c>
    </row>
    <row r="17" spans="1:10" ht="30">
      <c r="A17" s="144"/>
      <c r="B17" s="2" t="s">
        <v>13</v>
      </c>
      <c r="C17" s="29" t="s">
        <v>14</v>
      </c>
      <c r="D17" s="20">
        <v>250</v>
      </c>
      <c r="E17" s="1">
        <v>4.3</v>
      </c>
      <c r="F17" s="39">
        <f t="shared" si="2"/>
        <v>245.7</v>
      </c>
      <c r="G17" s="35" t="s">
        <v>100</v>
      </c>
      <c r="H17" s="20"/>
      <c r="I17" s="19"/>
      <c r="J17" s="152"/>
    </row>
    <row r="18" spans="1:10" ht="30.75" thickBot="1">
      <c r="A18" s="144"/>
      <c r="B18" s="2" t="s">
        <v>15</v>
      </c>
      <c r="C18" s="42" t="s">
        <v>20</v>
      </c>
      <c r="D18" s="64">
        <v>10</v>
      </c>
      <c r="E18" s="65">
        <v>0</v>
      </c>
      <c r="F18" s="57">
        <f t="shared" si="2"/>
        <v>10</v>
      </c>
      <c r="G18" s="66"/>
      <c r="H18" s="67"/>
      <c r="I18" s="10"/>
      <c r="J18" s="108"/>
    </row>
    <row r="19" spans="1:10" ht="15.75" thickBot="1">
      <c r="A19" s="144"/>
      <c r="B19" s="13"/>
      <c r="C19" s="51" t="s">
        <v>128</v>
      </c>
      <c r="D19" s="68">
        <f>SUM(D15:D18)</f>
        <v>450</v>
      </c>
      <c r="E19" s="69">
        <f>SUM(E15:E18)</f>
        <v>4.3</v>
      </c>
      <c r="F19" s="8">
        <f>SUM(F15:F18)</f>
        <v>445.7</v>
      </c>
      <c r="G19" s="70">
        <f>F17+F16+F15</f>
        <v>435.7</v>
      </c>
      <c r="H19" s="71"/>
      <c r="I19" s="72"/>
      <c r="J19" s="120"/>
    </row>
    <row r="20" spans="1:10" ht="15.75" thickBot="1">
      <c r="A20" s="145"/>
      <c r="B20" s="84"/>
      <c r="C20" s="73" t="s">
        <v>70</v>
      </c>
      <c r="D20" s="74">
        <f>SUM(D19+D13+D7)</f>
        <v>994.1</v>
      </c>
      <c r="E20" s="75">
        <f>SUM(E19+E13+E7)</f>
        <v>214.3</v>
      </c>
      <c r="F20" s="76">
        <f>SUM(F19+F13+F7)</f>
        <v>779.8</v>
      </c>
      <c r="G20" s="77">
        <f>G19+G13+G7</f>
        <v>462.3</v>
      </c>
      <c r="H20" s="78">
        <f>SUM(H19,H13,H7)</f>
        <v>0</v>
      </c>
      <c r="I20" s="76">
        <f>I19+I13+I7</f>
        <v>11.6</v>
      </c>
      <c r="J20" s="121"/>
    </row>
    <row r="21" spans="1:10">
      <c r="A21" s="140" t="s">
        <v>46</v>
      </c>
      <c r="B21" s="79">
        <v>4</v>
      </c>
      <c r="C21" s="80" t="s">
        <v>16</v>
      </c>
      <c r="D21" s="81"/>
      <c r="E21" s="11"/>
      <c r="F21" s="82"/>
      <c r="G21" s="12"/>
      <c r="H21" s="83"/>
      <c r="I21" s="82"/>
      <c r="J21" s="119"/>
    </row>
    <row r="22" spans="1:10" ht="30">
      <c r="A22" s="141"/>
      <c r="B22" s="2" t="s">
        <v>17</v>
      </c>
      <c r="C22" s="29" t="s">
        <v>147</v>
      </c>
      <c r="D22" s="20">
        <v>20</v>
      </c>
      <c r="E22" s="1">
        <v>0</v>
      </c>
      <c r="F22" s="39">
        <f t="shared" ref="F22:F24" si="3">D22-E22</f>
        <v>20</v>
      </c>
      <c r="G22" s="35" t="s">
        <v>100</v>
      </c>
      <c r="H22" s="18"/>
      <c r="I22" s="19"/>
      <c r="J22" s="111" t="s">
        <v>149</v>
      </c>
    </row>
    <row r="23" spans="1:10">
      <c r="A23" s="141"/>
      <c r="B23" s="2" t="s">
        <v>18</v>
      </c>
      <c r="C23" s="29" t="s">
        <v>50</v>
      </c>
      <c r="D23" s="20">
        <v>12</v>
      </c>
      <c r="E23" s="1">
        <v>0</v>
      </c>
      <c r="F23" s="39">
        <f t="shared" si="3"/>
        <v>12</v>
      </c>
      <c r="G23" s="35" t="s">
        <v>100</v>
      </c>
      <c r="H23" s="18"/>
      <c r="I23" s="19"/>
      <c r="J23" s="111" t="s">
        <v>148</v>
      </c>
    </row>
    <row r="24" spans="1:10" ht="45.75" thickBot="1">
      <c r="A24" s="141"/>
      <c r="B24" s="2" t="s">
        <v>19</v>
      </c>
      <c r="C24" s="42" t="s">
        <v>96</v>
      </c>
      <c r="D24" s="64">
        <v>12.5</v>
      </c>
      <c r="E24" s="65">
        <v>0</v>
      </c>
      <c r="F24" s="57">
        <f t="shared" si="3"/>
        <v>12.5</v>
      </c>
      <c r="G24" s="66" t="s">
        <v>100</v>
      </c>
      <c r="H24" s="67"/>
      <c r="I24" s="10"/>
      <c r="J24" s="107"/>
    </row>
    <row r="25" spans="1:10" ht="15.75" thickBot="1">
      <c r="A25" s="141"/>
      <c r="B25" s="13"/>
      <c r="C25" s="51" t="s">
        <v>129</v>
      </c>
      <c r="D25" s="68">
        <f>SUM(D22:D24)</f>
        <v>44.5</v>
      </c>
      <c r="E25" s="69">
        <f>SUM(E22:E24)</f>
        <v>0</v>
      </c>
      <c r="F25" s="8">
        <f>SUM(F22:F24)</f>
        <v>44.5</v>
      </c>
      <c r="G25" s="70">
        <f>F24+F23+F22</f>
        <v>44.5</v>
      </c>
      <c r="H25" s="71"/>
      <c r="I25" s="72"/>
      <c r="J25" s="106"/>
    </row>
    <row r="26" spans="1:10">
      <c r="A26" s="141"/>
      <c r="B26" s="4">
        <v>5</v>
      </c>
      <c r="C26" s="28" t="s">
        <v>45</v>
      </c>
      <c r="D26" s="38"/>
      <c r="E26" s="3"/>
      <c r="F26" s="17"/>
      <c r="G26" s="34"/>
      <c r="H26" s="16"/>
      <c r="I26" s="17"/>
      <c r="J26" s="104"/>
    </row>
    <row r="27" spans="1:10" ht="18" customHeight="1">
      <c r="A27" s="141"/>
      <c r="B27" s="5" t="s">
        <v>21</v>
      </c>
      <c r="C27" s="32" t="s">
        <v>106</v>
      </c>
      <c r="D27" s="20">
        <v>40</v>
      </c>
      <c r="E27" s="1">
        <v>0</v>
      </c>
      <c r="F27" s="39">
        <f t="shared" ref="F27:F38" si="4">D27-E27</f>
        <v>40</v>
      </c>
      <c r="G27" s="35" t="s">
        <v>100</v>
      </c>
      <c r="H27" s="18"/>
      <c r="I27" s="19" t="s">
        <v>100</v>
      </c>
      <c r="J27" s="111" t="s">
        <v>162</v>
      </c>
    </row>
    <row r="28" spans="1:10">
      <c r="A28" s="141"/>
      <c r="B28" s="5" t="s">
        <v>22</v>
      </c>
      <c r="C28" s="32" t="s">
        <v>42</v>
      </c>
      <c r="D28" s="20">
        <v>1.1499999999999999</v>
      </c>
      <c r="E28" s="1">
        <v>1.1499999999999999</v>
      </c>
      <c r="F28" s="39">
        <f t="shared" si="4"/>
        <v>0</v>
      </c>
      <c r="G28" s="35" t="s">
        <v>100</v>
      </c>
      <c r="H28" s="18" t="s">
        <v>100</v>
      </c>
      <c r="I28" s="19"/>
      <c r="J28" s="111" t="s">
        <v>150</v>
      </c>
    </row>
    <row r="29" spans="1:10">
      <c r="A29" s="141"/>
      <c r="B29" s="5" t="s">
        <v>23</v>
      </c>
      <c r="C29" s="32" t="s">
        <v>140</v>
      </c>
      <c r="D29" s="20">
        <v>0.5</v>
      </c>
      <c r="E29" s="1">
        <v>0</v>
      </c>
      <c r="F29" s="39">
        <v>0.5</v>
      </c>
      <c r="G29" s="35" t="s">
        <v>100</v>
      </c>
      <c r="H29" s="18"/>
      <c r="I29" s="19" t="s">
        <v>100</v>
      </c>
      <c r="J29" s="112"/>
    </row>
    <row r="30" spans="1:10" ht="48">
      <c r="A30" s="141"/>
      <c r="B30" s="5" t="s">
        <v>25</v>
      </c>
      <c r="C30" s="29" t="s">
        <v>139</v>
      </c>
      <c r="D30" s="20">
        <v>16.5</v>
      </c>
      <c r="E30" s="1">
        <v>16.5</v>
      </c>
      <c r="F30" s="39">
        <f t="shared" si="4"/>
        <v>0</v>
      </c>
      <c r="G30" s="35" t="s">
        <v>100</v>
      </c>
      <c r="H30" s="18" t="s">
        <v>100</v>
      </c>
      <c r="I30" s="19"/>
      <c r="J30" s="111" t="s">
        <v>151</v>
      </c>
    </row>
    <row r="31" spans="1:10">
      <c r="A31" s="141"/>
      <c r="B31" s="5" t="s">
        <v>26</v>
      </c>
      <c r="C31" s="29" t="s">
        <v>65</v>
      </c>
      <c r="D31" s="20">
        <v>7</v>
      </c>
      <c r="E31" s="1">
        <v>0</v>
      </c>
      <c r="F31" s="39">
        <f t="shared" si="4"/>
        <v>7</v>
      </c>
      <c r="G31" s="35" t="s">
        <v>100</v>
      </c>
      <c r="H31" s="18"/>
      <c r="I31" s="19"/>
      <c r="J31" s="111"/>
    </row>
    <row r="32" spans="1:10">
      <c r="A32" s="141"/>
      <c r="B32" s="5" t="s">
        <v>27</v>
      </c>
      <c r="C32" s="29" t="s">
        <v>109</v>
      </c>
      <c r="D32" s="20">
        <v>7</v>
      </c>
      <c r="E32" s="1">
        <v>0</v>
      </c>
      <c r="F32" s="39">
        <f t="shared" si="4"/>
        <v>7</v>
      </c>
      <c r="G32" s="35"/>
      <c r="H32" s="18"/>
      <c r="I32" s="19"/>
      <c r="J32" s="111"/>
    </row>
    <row r="33" spans="1:10" ht="30">
      <c r="A33" s="141"/>
      <c r="B33" s="5" t="s">
        <v>29</v>
      </c>
      <c r="C33" s="29" t="s">
        <v>30</v>
      </c>
      <c r="D33" s="20">
        <v>4.5</v>
      </c>
      <c r="E33" s="1">
        <v>0</v>
      </c>
      <c r="F33" s="39">
        <f t="shared" si="4"/>
        <v>4.5</v>
      </c>
      <c r="G33" s="35"/>
      <c r="H33" s="18"/>
      <c r="I33" s="19" t="s">
        <v>100</v>
      </c>
      <c r="J33" s="111"/>
    </row>
    <row r="34" spans="1:10" ht="30">
      <c r="A34" s="141"/>
      <c r="B34" s="5" t="s">
        <v>41</v>
      </c>
      <c r="C34" s="29" t="s">
        <v>107</v>
      </c>
      <c r="D34" s="20">
        <v>9.9700000000000006</v>
      </c>
      <c r="E34" s="1">
        <f>D34</f>
        <v>9.9700000000000006</v>
      </c>
      <c r="F34" s="39">
        <f t="shared" si="4"/>
        <v>0</v>
      </c>
      <c r="G34" s="35" t="s">
        <v>100</v>
      </c>
      <c r="H34" s="18" t="s">
        <v>100</v>
      </c>
      <c r="I34" s="19"/>
      <c r="J34" s="111" t="s">
        <v>152</v>
      </c>
    </row>
    <row r="35" spans="1:10">
      <c r="A35" s="141"/>
      <c r="B35" s="5" t="s">
        <v>43</v>
      </c>
      <c r="C35" s="33" t="s">
        <v>110</v>
      </c>
      <c r="D35" s="40">
        <v>10</v>
      </c>
      <c r="E35" s="2">
        <v>0</v>
      </c>
      <c r="F35" s="39">
        <f t="shared" si="4"/>
        <v>10</v>
      </c>
      <c r="G35" s="36"/>
      <c r="H35" s="21"/>
      <c r="I35" s="22"/>
      <c r="J35" s="111" t="s">
        <v>153</v>
      </c>
    </row>
    <row r="36" spans="1:10" ht="30">
      <c r="A36" s="141"/>
      <c r="B36" s="5" t="s">
        <v>44</v>
      </c>
      <c r="C36" s="33" t="s">
        <v>111</v>
      </c>
      <c r="D36" s="40">
        <v>5</v>
      </c>
      <c r="E36" s="2">
        <v>0</v>
      </c>
      <c r="F36" s="39">
        <f t="shared" si="4"/>
        <v>5</v>
      </c>
      <c r="G36" s="36" t="s">
        <v>100</v>
      </c>
      <c r="H36" s="21"/>
      <c r="I36" s="22" t="s">
        <v>100</v>
      </c>
      <c r="J36" s="111" t="s">
        <v>154</v>
      </c>
    </row>
    <row r="37" spans="1:10" ht="30">
      <c r="A37" s="141"/>
      <c r="B37" s="5" t="s">
        <v>66</v>
      </c>
      <c r="C37" s="33" t="s">
        <v>40</v>
      </c>
      <c r="D37" s="40">
        <v>3</v>
      </c>
      <c r="E37" s="2">
        <v>0</v>
      </c>
      <c r="F37" s="39">
        <f t="shared" si="4"/>
        <v>3</v>
      </c>
      <c r="G37" s="36" t="s">
        <v>100</v>
      </c>
      <c r="H37" s="21"/>
      <c r="I37" s="22" t="s">
        <v>100</v>
      </c>
      <c r="J37" s="112"/>
    </row>
    <row r="38" spans="1:10" ht="15.75" thickBot="1">
      <c r="A38" s="141"/>
      <c r="B38" s="5" t="s">
        <v>67</v>
      </c>
      <c r="C38" s="42" t="s">
        <v>112</v>
      </c>
      <c r="D38" s="43">
        <v>3</v>
      </c>
      <c r="E38" s="44">
        <v>0</v>
      </c>
      <c r="F38" s="57">
        <f t="shared" si="4"/>
        <v>3</v>
      </c>
      <c r="G38" s="46" t="s">
        <v>100</v>
      </c>
      <c r="H38" s="47"/>
      <c r="I38" s="45" t="s">
        <v>100</v>
      </c>
      <c r="J38" s="108"/>
    </row>
    <row r="39" spans="1:10" ht="15.75" thickBot="1">
      <c r="A39" s="141"/>
      <c r="B39" s="13"/>
      <c r="C39" s="51" t="s">
        <v>130</v>
      </c>
      <c r="D39" s="52">
        <f>SUM(D27:D38)</f>
        <v>107.62</v>
      </c>
      <c r="E39" s="7">
        <f>SUM(E27:E38)</f>
        <v>27.619999999999997</v>
      </c>
      <c r="F39" s="53">
        <f>SUM(F27:F38)</f>
        <v>80</v>
      </c>
      <c r="G39" s="54">
        <f>F27+F28+F31+F34+F36+F30+F29+F37+F38</f>
        <v>58.5</v>
      </c>
      <c r="H39" s="55">
        <f>E28+E30+E34</f>
        <v>27.619999999999997</v>
      </c>
      <c r="I39" s="56">
        <f>F27+F28+F29+F30+F33+F36+F37+F34+F38</f>
        <v>56</v>
      </c>
      <c r="J39" s="14"/>
    </row>
    <row r="40" spans="1:10" ht="30.75" thickBot="1">
      <c r="A40" s="141"/>
      <c r="B40" s="4">
        <v>6</v>
      </c>
      <c r="C40" s="58" t="s">
        <v>115</v>
      </c>
      <c r="D40" s="59"/>
      <c r="E40" s="60"/>
      <c r="F40" s="61"/>
      <c r="G40" s="62"/>
      <c r="H40" s="63"/>
      <c r="I40" s="61"/>
      <c r="J40" s="109"/>
    </row>
    <row r="41" spans="1:10">
      <c r="A41" s="141"/>
      <c r="B41" s="2" t="s">
        <v>72</v>
      </c>
      <c r="C41" s="122" t="s">
        <v>167</v>
      </c>
      <c r="D41" s="123">
        <v>5</v>
      </c>
      <c r="E41" s="124">
        <v>0</v>
      </c>
      <c r="F41" s="125">
        <v>5</v>
      </c>
      <c r="G41" s="126" t="s">
        <v>100</v>
      </c>
      <c r="H41" s="127"/>
      <c r="I41" s="125" t="s">
        <v>100</v>
      </c>
      <c r="J41" s="104"/>
    </row>
    <row r="42" spans="1:10">
      <c r="A42" s="141"/>
      <c r="B42" s="2" t="s">
        <v>73</v>
      </c>
      <c r="C42" s="122" t="s">
        <v>28</v>
      </c>
      <c r="D42" s="123">
        <v>8</v>
      </c>
      <c r="E42" s="124">
        <v>0</v>
      </c>
      <c r="F42" s="125">
        <v>8</v>
      </c>
      <c r="G42" s="126" t="s">
        <v>100</v>
      </c>
      <c r="H42" s="127"/>
      <c r="I42" s="125" t="s">
        <v>100</v>
      </c>
      <c r="J42" s="111"/>
    </row>
    <row r="43" spans="1:10" ht="30">
      <c r="A43" s="141"/>
      <c r="B43" s="2" t="s">
        <v>74</v>
      </c>
      <c r="C43" s="29" t="s">
        <v>98</v>
      </c>
      <c r="D43" s="20">
        <v>5</v>
      </c>
      <c r="E43" s="1">
        <v>0</v>
      </c>
      <c r="F43" s="19">
        <v>5</v>
      </c>
      <c r="G43" s="35" t="s">
        <v>100</v>
      </c>
      <c r="H43" s="18"/>
      <c r="I43" s="19" t="s">
        <v>100</v>
      </c>
      <c r="J43" s="112"/>
    </row>
    <row r="44" spans="1:10">
      <c r="A44" s="141"/>
      <c r="B44" s="5" t="s">
        <v>75</v>
      </c>
      <c r="C44" s="33" t="s">
        <v>24</v>
      </c>
      <c r="D44" s="40">
        <v>10</v>
      </c>
      <c r="E44" s="2">
        <v>0</v>
      </c>
      <c r="F44" s="22">
        <v>10</v>
      </c>
      <c r="G44" s="36" t="s">
        <v>100</v>
      </c>
      <c r="H44" s="21"/>
      <c r="I44" s="22" t="s">
        <v>100</v>
      </c>
      <c r="J44" s="112"/>
    </row>
    <row r="45" spans="1:10" ht="24.75" thickBot="1">
      <c r="A45" s="141"/>
      <c r="B45" s="2" t="s">
        <v>113</v>
      </c>
      <c r="C45" s="42" t="s">
        <v>114</v>
      </c>
      <c r="D45" s="43">
        <v>15</v>
      </c>
      <c r="E45" s="44">
        <v>0</v>
      </c>
      <c r="F45" s="45">
        <v>15</v>
      </c>
      <c r="G45" s="46" t="s">
        <v>100</v>
      </c>
      <c r="H45" s="47"/>
      <c r="I45" s="45" t="s">
        <v>100</v>
      </c>
      <c r="J45" s="111" t="s">
        <v>155</v>
      </c>
    </row>
    <row r="46" spans="1:10" ht="15.75" thickBot="1">
      <c r="A46" s="141"/>
      <c r="B46" s="13"/>
      <c r="C46" s="51" t="s">
        <v>131</v>
      </c>
      <c r="D46" s="52">
        <f>SUM(D41:D45)</f>
        <v>43</v>
      </c>
      <c r="E46" s="7">
        <f t="shared" ref="E46:F46" si="5">SUM(E41:E45)</f>
        <v>0</v>
      </c>
      <c r="F46" s="53">
        <f t="shared" si="5"/>
        <v>43</v>
      </c>
      <c r="G46" s="54">
        <f>F41+F42+F43+F44+F45</f>
        <v>43</v>
      </c>
      <c r="H46" s="55"/>
      <c r="I46" s="56">
        <f>SUM(F41:F45)</f>
        <v>43</v>
      </c>
      <c r="J46" s="105"/>
    </row>
    <row r="47" spans="1:10" ht="15.75" thickBot="1">
      <c r="A47" s="142"/>
      <c r="B47" s="85"/>
      <c r="C47" s="86" t="s">
        <v>71</v>
      </c>
      <c r="D47" s="87">
        <f>SUM(D46+D39+D25)</f>
        <v>195.12</v>
      </c>
      <c r="E47" s="88">
        <f>E46+E39+E25</f>
        <v>27.619999999999997</v>
      </c>
      <c r="F47" s="89">
        <f>F46+F39+F25</f>
        <v>167.5</v>
      </c>
      <c r="G47" s="90">
        <f>G46+G39+G25</f>
        <v>146</v>
      </c>
      <c r="H47" s="91">
        <f>SUM(H46,H39,H25)</f>
        <v>27.619999999999997</v>
      </c>
      <c r="I47" s="89">
        <f>I46+I39+I25</f>
        <v>99</v>
      </c>
      <c r="J47" s="110"/>
    </row>
    <row r="48" spans="1:10" ht="15" customHeight="1">
      <c r="A48" s="157" t="s">
        <v>47</v>
      </c>
      <c r="B48" s="79">
        <v>7</v>
      </c>
      <c r="C48" s="80" t="s">
        <v>31</v>
      </c>
      <c r="D48" s="92"/>
      <c r="E48" s="93"/>
      <c r="F48" s="94"/>
      <c r="G48" s="95"/>
      <c r="H48" s="96"/>
      <c r="I48" s="94"/>
      <c r="J48" s="113"/>
    </row>
    <row r="49" spans="1:12" ht="24">
      <c r="A49" s="158"/>
      <c r="B49" s="5" t="s">
        <v>32</v>
      </c>
      <c r="C49" s="32" t="s">
        <v>34</v>
      </c>
      <c r="D49" s="40">
        <v>10</v>
      </c>
      <c r="E49" s="2">
        <v>8</v>
      </c>
      <c r="F49" s="22">
        <f t="shared" ref="F49:F60" si="6">D49-E49</f>
        <v>2</v>
      </c>
      <c r="G49" s="36" t="s">
        <v>100</v>
      </c>
      <c r="H49" s="21" t="s">
        <v>100</v>
      </c>
      <c r="I49" s="22" t="s">
        <v>100</v>
      </c>
      <c r="J49" s="111" t="s">
        <v>156</v>
      </c>
    </row>
    <row r="50" spans="1:12">
      <c r="A50" s="158"/>
      <c r="B50" s="5" t="s">
        <v>49</v>
      </c>
      <c r="C50" s="32" t="s">
        <v>116</v>
      </c>
      <c r="D50" s="40">
        <v>6</v>
      </c>
      <c r="E50" s="2">
        <v>6</v>
      </c>
      <c r="F50" s="22">
        <f t="shared" si="6"/>
        <v>0</v>
      </c>
      <c r="G50" s="36" t="s">
        <v>100</v>
      </c>
      <c r="H50" s="21"/>
      <c r="I50" s="22" t="s">
        <v>100</v>
      </c>
      <c r="J50" s="111"/>
    </row>
    <row r="51" spans="1:12">
      <c r="A51" s="158"/>
      <c r="B51" s="2" t="s">
        <v>35</v>
      </c>
      <c r="C51" s="29" t="s">
        <v>33</v>
      </c>
      <c r="D51" s="40">
        <v>2</v>
      </c>
      <c r="E51" s="2">
        <v>2</v>
      </c>
      <c r="F51" s="22">
        <f t="shared" si="6"/>
        <v>0</v>
      </c>
      <c r="G51" s="36" t="s">
        <v>100</v>
      </c>
      <c r="H51" s="21" t="s">
        <v>100</v>
      </c>
      <c r="I51" s="22"/>
      <c r="J51" s="111" t="s">
        <v>108</v>
      </c>
    </row>
    <row r="52" spans="1:12">
      <c r="A52" s="158"/>
      <c r="B52" s="5" t="s">
        <v>52</v>
      </c>
      <c r="C52" s="29" t="s">
        <v>68</v>
      </c>
      <c r="D52" s="40">
        <v>5</v>
      </c>
      <c r="E52" s="2">
        <v>0</v>
      </c>
      <c r="F52" s="22">
        <f t="shared" si="6"/>
        <v>5</v>
      </c>
      <c r="G52" s="36" t="s">
        <v>100</v>
      </c>
      <c r="H52" s="21"/>
      <c r="I52" s="22" t="s">
        <v>100</v>
      </c>
      <c r="J52" s="112"/>
    </row>
    <row r="53" spans="1:12">
      <c r="A53" s="158"/>
      <c r="B53" s="5" t="s">
        <v>36</v>
      </c>
      <c r="C53" s="29" t="s">
        <v>53</v>
      </c>
      <c r="D53" s="40">
        <v>3.55</v>
      </c>
      <c r="E53" s="2">
        <v>3.55</v>
      </c>
      <c r="F53" s="22">
        <f t="shared" si="6"/>
        <v>0</v>
      </c>
      <c r="G53" s="126"/>
      <c r="H53" s="127"/>
      <c r="I53" s="125" t="s">
        <v>100</v>
      </c>
      <c r="J53" s="112"/>
    </row>
    <row r="54" spans="1:12">
      <c r="A54" s="158"/>
      <c r="B54" s="5" t="s">
        <v>38</v>
      </c>
      <c r="C54" s="29" t="s">
        <v>168</v>
      </c>
      <c r="D54" s="40">
        <v>7</v>
      </c>
      <c r="E54" s="2">
        <v>7</v>
      </c>
      <c r="F54" s="22">
        <f t="shared" si="6"/>
        <v>0</v>
      </c>
      <c r="G54" s="36" t="s">
        <v>100</v>
      </c>
      <c r="H54" s="21" t="s">
        <v>100</v>
      </c>
      <c r="I54" s="22"/>
      <c r="J54" s="112"/>
    </row>
    <row r="55" spans="1:12">
      <c r="A55" s="158"/>
      <c r="B55" s="5" t="s">
        <v>56</v>
      </c>
      <c r="C55" s="29" t="s">
        <v>121</v>
      </c>
      <c r="D55" s="40">
        <v>1</v>
      </c>
      <c r="E55" s="2">
        <v>1</v>
      </c>
      <c r="F55" s="22">
        <f t="shared" si="6"/>
        <v>0</v>
      </c>
      <c r="G55" s="36" t="s">
        <v>100</v>
      </c>
      <c r="H55" s="21" t="s">
        <v>100</v>
      </c>
      <c r="I55" s="22"/>
      <c r="J55" s="112"/>
    </row>
    <row r="56" spans="1:12" ht="30">
      <c r="A56" s="158"/>
      <c r="B56" s="2" t="s">
        <v>58</v>
      </c>
      <c r="C56" s="29" t="s">
        <v>124</v>
      </c>
      <c r="D56" s="40">
        <v>15</v>
      </c>
      <c r="E56" s="2">
        <v>4.5</v>
      </c>
      <c r="F56" s="22">
        <f t="shared" si="6"/>
        <v>10.5</v>
      </c>
      <c r="G56" s="36" t="s">
        <v>100</v>
      </c>
      <c r="H56" s="21" t="s">
        <v>100</v>
      </c>
      <c r="I56" s="22"/>
      <c r="J56" s="111" t="s">
        <v>123</v>
      </c>
    </row>
    <row r="57" spans="1:12" ht="30">
      <c r="A57" s="158"/>
      <c r="B57" s="5" t="s">
        <v>61</v>
      </c>
      <c r="C57" s="29" t="s">
        <v>120</v>
      </c>
      <c r="D57" s="123">
        <v>4</v>
      </c>
      <c r="E57" s="124">
        <v>1.5</v>
      </c>
      <c r="F57" s="125">
        <f t="shared" si="6"/>
        <v>2.5</v>
      </c>
      <c r="G57" s="36" t="s">
        <v>100</v>
      </c>
      <c r="H57" s="21" t="s">
        <v>100</v>
      </c>
      <c r="I57" s="22"/>
      <c r="J57" s="112"/>
    </row>
    <row r="58" spans="1:12">
      <c r="A58" s="158"/>
      <c r="B58" s="5" t="s">
        <v>63</v>
      </c>
      <c r="C58" s="29" t="s">
        <v>57</v>
      </c>
      <c r="D58" s="123">
        <v>7</v>
      </c>
      <c r="E58" s="124"/>
      <c r="F58" s="125">
        <f t="shared" si="6"/>
        <v>7</v>
      </c>
      <c r="G58" s="126" t="s">
        <v>100</v>
      </c>
      <c r="H58" s="127"/>
      <c r="I58" s="125" t="s">
        <v>100</v>
      </c>
      <c r="J58" s="112"/>
    </row>
    <row r="59" spans="1:12">
      <c r="A59" s="158"/>
      <c r="B59" s="5" t="s">
        <v>60</v>
      </c>
      <c r="C59" s="29" t="s">
        <v>54</v>
      </c>
      <c r="D59" s="40">
        <v>4</v>
      </c>
      <c r="E59" s="2">
        <v>4</v>
      </c>
      <c r="F59" s="22">
        <f t="shared" si="6"/>
        <v>0</v>
      </c>
      <c r="G59" s="36"/>
      <c r="H59" s="21" t="s">
        <v>100</v>
      </c>
      <c r="I59" s="22"/>
      <c r="J59" s="111" t="s">
        <v>55</v>
      </c>
    </row>
    <row r="60" spans="1:12">
      <c r="A60" s="158"/>
      <c r="B60" s="5" t="s">
        <v>64</v>
      </c>
      <c r="C60" s="29" t="s">
        <v>122</v>
      </c>
      <c r="D60" s="40">
        <v>1</v>
      </c>
      <c r="E60" s="2">
        <v>1</v>
      </c>
      <c r="F60" s="22">
        <f t="shared" si="6"/>
        <v>0</v>
      </c>
      <c r="G60" s="36"/>
      <c r="H60" s="21" t="s">
        <v>100</v>
      </c>
      <c r="I60" s="22"/>
      <c r="J60" s="105"/>
    </row>
    <row r="61" spans="1:12">
      <c r="A61" s="158"/>
      <c r="B61" s="5" t="s">
        <v>89</v>
      </c>
      <c r="C61" s="29" t="s">
        <v>59</v>
      </c>
      <c r="D61" s="40">
        <v>4</v>
      </c>
      <c r="E61" s="2">
        <v>4</v>
      </c>
      <c r="F61" s="22">
        <f t="shared" ref="F61:F69" si="7">D61-E61</f>
        <v>0</v>
      </c>
      <c r="G61" s="36" t="s">
        <v>100</v>
      </c>
      <c r="H61" s="21" t="s">
        <v>100</v>
      </c>
      <c r="I61" s="22"/>
      <c r="J61" s="112"/>
    </row>
    <row r="62" spans="1:12">
      <c r="A62" s="158"/>
      <c r="B62" s="5" t="s">
        <v>117</v>
      </c>
      <c r="C62" s="29" t="s">
        <v>62</v>
      </c>
      <c r="D62" s="40">
        <v>6</v>
      </c>
      <c r="E62" s="2">
        <v>6</v>
      </c>
      <c r="F62" s="22">
        <f t="shared" si="7"/>
        <v>0</v>
      </c>
      <c r="G62" s="36" t="s">
        <v>100</v>
      </c>
      <c r="H62" s="21" t="s">
        <v>100</v>
      </c>
      <c r="I62" s="22"/>
      <c r="J62" s="112"/>
    </row>
    <row r="63" spans="1:12">
      <c r="A63" s="158"/>
      <c r="B63" s="5" t="s">
        <v>118</v>
      </c>
      <c r="C63" s="29" t="s">
        <v>37</v>
      </c>
      <c r="D63" s="40">
        <v>1</v>
      </c>
      <c r="E63" s="2">
        <v>1</v>
      </c>
      <c r="F63" s="22">
        <f t="shared" si="7"/>
        <v>0</v>
      </c>
      <c r="G63" s="36"/>
      <c r="H63" s="21" t="s">
        <v>100</v>
      </c>
      <c r="I63" s="22"/>
      <c r="J63" s="112"/>
    </row>
    <row r="64" spans="1:12">
      <c r="A64" s="158"/>
      <c r="B64" s="5" t="s">
        <v>119</v>
      </c>
      <c r="C64" s="29" t="s">
        <v>77</v>
      </c>
      <c r="D64" s="40">
        <v>10</v>
      </c>
      <c r="E64" s="2">
        <v>0</v>
      </c>
      <c r="F64" s="22">
        <f t="shared" si="7"/>
        <v>10</v>
      </c>
      <c r="G64" s="36"/>
      <c r="H64" s="21"/>
      <c r="I64" s="22"/>
      <c r="J64" s="105"/>
      <c r="L64" t="s">
        <v>169</v>
      </c>
    </row>
    <row r="65" spans="1:14">
      <c r="A65" s="158"/>
      <c r="B65" s="2" t="s">
        <v>132</v>
      </c>
      <c r="C65" s="29" t="s">
        <v>39</v>
      </c>
      <c r="D65" s="40">
        <v>5</v>
      </c>
      <c r="E65" s="2">
        <v>0</v>
      </c>
      <c r="F65" s="22">
        <f t="shared" si="7"/>
        <v>5</v>
      </c>
      <c r="G65" s="36"/>
      <c r="H65" s="21"/>
      <c r="I65" s="22"/>
      <c r="J65" s="112"/>
      <c r="L65" t="s">
        <v>170</v>
      </c>
      <c r="N65">
        <v>5</v>
      </c>
    </row>
    <row r="66" spans="1:14" ht="30">
      <c r="A66" s="158"/>
      <c r="B66" s="5" t="s">
        <v>133</v>
      </c>
      <c r="C66" s="29" t="s">
        <v>78</v>
      </c>
      <c r="D66" s="40">
        <v>10</v>
      </c>
      <c r="E66" s="2">
        <v>0.2</v>
      </c>
      <c r="F66" s="22">
        <f t="shared" si="7"/>
        <v>9.8000000000000007</v>
      </c>
      <c r="G66" s="36"/>
      <c r="H66" s="21"/>
      <c r="I66" s="22"/>
      <c r="J66" s="112"/>
      <c r="L66" t="s">
        <v>171</v>
      </c>
      <c r="N66">
        <v>5</v>
      </c>
    </row>
    <row r="67" spans="1:14">
      <c r="A67" s="158"/>
      <c r="B67" s="5" t="s">
        <v>134</v>
      </c>
      <c r="C67" s="29" t="s">
        <v>125</v>
      </c>
      <c r="D67" s="40">
        <v>2.5</v>
      </c>
      <c r="E67" s="2">
        <v>0</v>
      </c>
      <c r="F67" s="22">
        <f t="shared" si="7"/>
        <v>2.5</v>
      </c>
      <c r="G67" s="36" t="s">
        <v>100</v>
      </c>
      <c r="H67" s="21"/>
      <c r="I67" s="22" t="s">
        <v>100</v>
      </c>
      <c r="J67" s="112"/>
      <c r="L67" t="s">
        <v>172</v>
      </c>
      <c r="N67">
        <v>1</v>
      </c>
    </row>
    <row r="68" spans="1:14">
      <c r="A68" s="158"/>
      <c r="B68" s="5" t="s">
        <v>135</v>
      </c>
      <c r="C68" s="29" t="s">
        <v>69</v>
      </c>
      <c r="D68" s="40">
        <v>6</v>
      </c>
      <c r="E68" s="2">
        <v>0.5</v>
      </c>
      <c r="F68" s="22">
        <f t="shared" ref="F68" si="8">D68-E68</f>
        <v>5.5</v>
      </c>
      <c r="G68" s="36" t="s">
        <v>100</v>
      </c>
      <c r="H68" s="21"/>
      <c r="I68" s="22"/>
      <c r="J68" s="112"/>
      <c r="L68" t="s">
        <v>173</v>
      </c>
      <c r="N68">
        <v>2</v>
      </c>
    </row>
    <row r="69" spans="1:14" ht="30">
      <c r="A69" s="158"/>
      <c r="B69" s="5" t="s">
        <v>136</v>
      </c>
      <c r="C69" s="29" t="s">
        <v>141</v>
      </c>
      <c r="D69" s="40">
        <v>20</v>
      </c>
      <c r="E69" s="2">
        <v>0</v>
      </c>
      <c r="F69" s="22">
        <f t="shared" si="7"/>
        <v>20</v>
      </c>
      <c r="G69" s="36" t="s">
        <v>100</v>
      </c>
      <c r="H69" s="21"/>
      <c r="I69" s="22" t="s">
        <v>100</v>
      </c>
      <c r="J69" s="105"/>
      <c r="L69" t="s">
        <v>174</v>
      </c>
      <c r="N69">
        <v>2</v>
      </c>
    </row>
    <row r="70" spans="1:14" ht="15.75" thickBot="1">
      <c r="A70" s="158"/>
      <c r="B70" s="5" t="s">
        <v>159</v>
      </c>
      <c r="C70" s="29" t="s">
        <v>160</v>
      </c>
      <c r="D70" s="40">
        <v>15</v>
      </c>
      <c r="E70" s="2"/>
      <c r="F70" s="22">
        <v>15</v>
      </c>
      <c r="G70" s="36" t="s">
        <v>100</v>
      </c>
      <c r="H70" s="21"/>
      <c r="I70" s="22"/>
      <c r="J70" s="107" t="s">
        <v>161</v>
      </c>
      <c r="L70" t="s">
        <v>116</v>
      </c>
      <c r="N70">
        <v>5</v>
      </c>
    </row>
    <row r="71" spans="1:14" ht="15.75" thickBot="1">
      <c r="A71" s="158"/>
      <c r="B71" s="5"/>
      <c r="C71" s="30" t="s">
        <v>137</v>
      </c>
      <c r="D71" s="41">
        <f>SUM(D49:D70)</f>
        <v>145.05000000000001</v>
      </c>
      <c r="E71" s="6">
        <f>SUM(E49:E70)</f>
        <v>50.25</v>
      </c>
      <c r="F71" s="25">
        <f>SUM(F49:F70)</f>
        <v>94.8</v>
      </c>
      <c r="G71" s="37">
        <f>SUM(F49+F50+F51+F52+F53+F54+F55+F56+F57+F58+F61+F62+F67+F69)</f>
        <v>49.5</v>
      </c>
      <c r="H71" s="23">
        <f>SUM(E49,E51,E54,E55,E56,E57,E59,E60,E61,E62)</f>
        <v>39</v>
      </c>
      <c r="I71" s="24">
        <f>F67+F58+F57+F56+F55+F54+F52+F51+F50+F49+F69</f>
        <v>49.5</v>
      </c>
      <c r="J71" s="106"/>
    </row>
    <row r="72" spans="1:14">
      <c r="A72" s="158"/>
      <c r="B72" s="4">
        <v>8</v>
      </c>
      <c r="C72" s="31" t="s">
        <v>79</v>
      </c>
      <c r="D72" s="40"/>
      <c r="E72" s="2"/>
      <c r="F72" s="22"/>
      <c r="G72" s="36"/>
      <c r="H72" s="21"/>
      <c r="I72" s="22"/>
      <c r="J72" s="104"/>
    </row>
    <row r="73" spans="1:14">
      <c r="A73" s="158"/>
      <c r="B73" s="5" t="s">
        <v>80</v>
      </c>
      <c r="C73" s="32" t="s">
        <v>51</v>
      </c>
      <c r="D73" s="40"/>
      <c r="E73" s="2"/>
      <c r="F73" s="22"/>
      <c r="G73" s="36" t="s">
        <v>100</v>
      </c>
      <c r="H73" s="21"/>
      <c r="I73" s="22" t="s">
        <v>100</v>
      </c>
      <c r="J73" s="105"/>
    </row>
    <row r="74" spans="1:14">
      <c r="A74" s="158"/>
      <c r="B74" s="2" t="s">
        <v>81</v>
      </c>
      <c r="C74" s="29" t="s">
        <v>82</v>
      </c>
      <c r="D74" s="40">
        <v>15</v>
      </c>
      <c r="E74" s="2">
        <v>0</v>
      </c>
      <c r="F74" s="22">
        <f>D74-E74</f>
        <v>15</v>
      </c>
      <c r="G74" s="36" t="s">
        <v>100</v>
      </c>
      <c r="H74" s="21"/>
      <c r="I74" s="22" t="s">
        <v>100</v>
      </c>
      <c r="J74" s="111" t="s">
        <v>158</v>
      </c>
    </row>
    <row r="75" spans="1:14" ht="30.75" thickBot="1">
      <c r="A75" s="158"/>
      <c r="B75" s="2" t="s">
        <v>83</v>
      </c>
      <c r="C75" s="42" t="s">
        <v>86</v>
      </c>
      <c r="D75" s="43">
        <v>10</v>
      </c>
      <c r="E75" s="44">
        <v>0</v>
      </c>
      <c r="F75" s="45">
        <v>10</v>
      </c>
      <c r="G75" s="46" t="s">
        <v>100</v>
      </c>
      <c r="H75" s="47"/>
      <c r="I75" s="45" t="s">
        <v>100</v>
      </c>
      <c r="J75" s="110"/>
    </row>
    <row r="76" spans="1:14" ht="15.75" thickBot="1">
      <c r="A76" s="158"/>
      <c r="B76" s="13"/>
      <c r="C76" s="51" t="s">
        <v>138</v>
      </c>
      <c r="D76" s="52">
        <f>SUM(D74:D75)</f>
        <v>25</v>
      </c>
      <c r="E76" s="7">
        <f t="shared" ref="E76:F76" si="9">SUM(E74:E75)</f>
        <v>0</v>
      </c>
      <c r="F76" s="53">
        <f t="shared" si="9"/>
        <v>25</v>
      </c>
      <c r="G76" s="54">
        <f>F74+F75</f>
        <v>25</v>
      </c>
      <c r="H76" s="55"/>
      <c r="I76" s="56">
        <f>F74+F75</f>
        <v>25</v>
      </c>
      <c r="J76" s="14"/>
    </row>
    <row r="77" spans="1:14" ht="15.75" thickBot="1">
      <c r="A77" s="159"/>
      <c r="B77" s="97"/>
      <c r="C77" s="98" t="s">
        <v>87</v>
      </c>
      <c r="D77" s="48">
        <f>D76+D71</f>
        <v>170.05</v>
      </c>
      <c r="E77" s="49">
        <f>E76+E71</f>
        <v>50.25</v>
      </c>
      <c r="F77" s="50">
        <f>F76+F71</f>
        <v>119.8</v>
      </c>
      <c r="G77" s="99">
        <f>G76+G71</f>
        <v>74.5</v>
      </c>
      <c r="H77" s="48">
        <f>SUM(H76,H71)</f>
        <v>39</v>
      </c>
      <c r="I77" s="50">
        <f>I76+I71</f>
        <v>74.5</v>
      </c>
      <c r="J77" s="15"/>
    </row>
    <row r="78" spans="1:14" ht="15.75" thickBot="1">
      <c r="A78" s="137" t="s">
        <v>88</v>
      </c>
      <c r="B78" s="138"/>
      <c r="C78" s="139"/>
      <c r="D78" s="7">
        <f>D77+D47+D20</f>
        <v>1359.27</v>
      </c>
      <c r="E78" s="7">
        <f>E77+E47+E20</f>
        <v>292.17</v>
      </c>
      <c r="F78" s="9">
        <f>F77+F47+F20</f>
        <v>1067.0999999999999</v>
      </c>
      <c r="G78" s="9">
        <f>G77+G47+G20</f>
        <v>682.8</v>
      </c>
      <c r="H78" s="9">
        <f>SUM(H77,H47,H20)</f>
        <v>66.62</v>
      </c>
      <c r="I78" s="9">
        <f>I77+I47+I20</f>
        <v>185.1</v>
      </c>
      <c r="J78" s="8"/>
    </row>
    <row r="79" spans="1:14" ht="15.75" thickBot="1"/>
    <row r="80" spans="1:14" ht="30.75" thickBot="1">
      <c r="B80" s="100" t="s">
        <v>85</v>
      </c>
      <c r="C80" s="101" t="s">
        <v>84</v>
      </c>
      <c r="D80" s="102">
        <v>30</v>
      </c>
      <c r="E80" s="102">
        <v>0</v>
      </c>
      <c r="F80" s="102">
        <v>30</v>
      </c>
      <c r="G80" s="103"/>
      <c r="H80" s="103"/>
      <c r="I80" s="103"/>
      <c r="J80" s="116" t="s">
        <v>166</v>
      </c>
    </row>
  </sheetData>
  <mergeCells count="12">
    <mergeCell ref="A1:J1"/>
    <mergeCell ref="A2:B3"/>
    <mergeCell ref="A78:C78"/>
    <mergeCell ref="A21:A47"/>
    <mergeCell ref="A4:A20"/>
    <mergeCell ref="C2:C3"/>
    <mergeCell ref="D2:F2"/>
    <mergeCell ref="J16:J17"/>
    <mergeCell ref="G2:G3"/>
    <mergeCell ref="H2:I2"/>
    <mergeCell ref="A48:A77"/>
    <mergeCell ref="J2:J3"/>
  </mergeCells>
  <phoneticPr fontId="5" type="noConversion"/>
  <pageMargins left="0.7" right="0.7" top="0.75" bottom="0.75" header="0.3" footer="0.3"/>
  <pageSetup paperSize="9" scale="84" fitToHeight="5" orientation="landscape" verticalDpi="0" copies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2017-07-27T10:05:09Z</cp:lastPrinted>
  <dcterms:created xsi:type="dcterms:W3CDTF">2006-09-16T00:00:00Z</dcterms:created>
  <dcterms:modified xsi:type="dcterms:W3CDTF">2017-08-19T21:19:42Z</dcterms:modified>
</cp:coreProperties>
</file>